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imanjarufe/Desktop/TodoGrado/PLANTILLAS_EXAMEN/TICS/"/>
    </mc:Choice>
  </mc:AlternateContent>
  <xr:revisionPtr revIDLastSave="0" documentId="13_ncr:1_{A1E8A65F-C9B3-9141-BDCB-D9BDC8D6D8B6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FLUJO DE CA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8bXx/hJXg0QRKA0v70a3nTFUcWGYwHDLPKCW9NSxq3c="/>
    </ext>
  </extLst>
</workbook>
</file>

<file path=xl/calcChain.xml><?xml version="1.0" encoding="utf-8"?>
<calcChain xmlns="http://schemas.openxmlformats.org/spreadsheetml/2006/main">
  <c r="G34" i="1" l="1"/>
  <c r="D9" i="1" l="1"/>
  <c r="C49" i="1"/>
  <c r="C48" i="1"/>
  <c r="D41" i="1"/>
  <c r="E46" i="1"/>
  <c r="G46" i="1"/>
  <c r="H46" i="1"/>
  <c r="F46" i="1"/>
  <c r="D46" i="1"/>
  <c r="C46" i="1"/>
  <c r="D29" i="1"/>
  <c r="C29" i="1"/>
  <c r="H29" i="1"/>
  <c r="G29" i="1"/>
  <c r="E9" i="1"/>
  <c r="F29" i="1"/>
  <c r="E24" i="1"/>
  <c r="D24" i="1"/>
  <c r="F24" i="1"/>
  <c r="C34" i="1"/>
  <c r="E32" i="1" l="1"/>
  <c r="C32" i="1"/>
  <c r="N25" i="1" l="1"/>
  <c r="C40" i="1" l="1"/>
  <c r="C37" i="1"/>
  <c r="H36" i="1"/>
  <c r="G36" i="1"/>
  <c r="F36" i="1"/>
  <c r="E36" i="1"/>
  <c r="D36" i="1"/>
  <c r="C36" i="1"/>
  <c r="D32" i="1"/>
  <c r="L26" i="1"/>
  <c r="D23" i="1" s="1"/>
  <c r="N26" i="1"/>
  <c r="H24" i="1"/>
  <c r="H32" i="1" s="1"/>
  <c r="G24" i="1"/>
  <c r="G32" i="1" s="1"/>
  <c r="F32" i="1"/>
  <c r="C24" i="1"/>
  <c r="H21" i="1"/>
  <c r="G21" i="1"/>
  <c r="F21" i="1"/>
  <c r="E21" i="1"/>
  <c r="D21" i="1"/>
  <c r="H18" i="1"/>
  <c r="G18" i="1"/>
  <c r="F18" i="1"/>
  <c r="E18" i="1"/>
  <c r="D18" i="1"/>
  <c r="H17" i="1"/>
  <c r="G17" i="1"/>
  <c r="F17" i="1"/>
  <c r="E17" i="1"/>
  <c r="D17" i="1"/>
  <c r="C16" i="1"/>
  <c r="C12" i="1"/>
  <c r="C11" i="1"/>
  <c r="H10" i="1"/>
  <c r="G10" i="1"/>
  <c r="F10" i="1"/>
  <c r="E10" i="1"/>
  <c r="D10" i="1"/>
  <c r="D5" i="1"/>
  <c r="D4" i="1" s="1"/>
  <c r="C4" i="1"/>
  <c r="D16" i="1" l="1"/>
  <c r="D34" i="1" s="1"/>
  <c r="N27" i="1"/>
  <c r="N28" i="1" s="1"/>
  <c r="N29" i="1" s="1"/>
  <c r="N30" i="1" s="1"/>
  <c r="M26" i="1"/>
  <c r="K26" i="1" s="1"/>
  <c r="E5" i="1"/>
  <c r="C10" i="1"/>
  <c r="C9" i="1" s="1"/>
  <c r="D30" i="1" l="1"/>
  <c r="C30" i="1"/>
  <c r="D40" i="1"/>
  <c r="F5" i="1"/>
  <c r="E4" i="1"/>
  <c r="G5" i="1" l="1"/>
  <c r="F4" i="1"/>
  <c r="L27" i="1"/>
  <c r="E23" i="1" l="1"/>
  <c r="E16" i="1" s="1"/>
  <c r="E29" i="1" s="1"/>
  <c r="E34" i="1" s="1"/>
  <c r="M27" i="1"/>
  <c r="H5" i="1"/>
  <c r="H4" i="1" s="1"/>
  <c r="G4" i="1"/>
  <c r="E41" i="1" l="1"/>
  <c r="E40" i="1" s="1"/>
  <c r="K27" i="1"/>
  <c r="E30" i="1"/>
  <c r="L28" i="1" l="1"/>
  <c r="F23" i="1" l="1"/>
  <c r="F16" i="1" s="1"/>
  <c r="F9" i="1" s="1"/>
  <c r="M28" i="1"/>
  <c r="F41" i="1" l="1"/>
  <c r="F40" i="1" s="1"/>
  <c r="K28" i="1"/>
  <c r="F30" i="1"/>
  <c r="F31" i="1" s="1"/>
  <c r="F34" i="1" s="1"/>
  <c r="L29" i="1" l="1"/>
  <c r="G23" i="1" l="1"/>
  <c r="G16" i="1" s="1"/>
  <c r="G9" i="1" s="1"/>
  <c r="M29" i="1"/>
  <c r="G41" i="1" l="1"/>
  <c r="G40" i="1" s="1"/>
  <c r="K29" i="1"/>
  <c r="G30" i="1"/>
  <c r="G31" i="1" s="1"/>
  <c r="L30" i="1" l="1"/>
  <c r="H23" i="1" l="1"/>
  <c r="H16" i="1" s="1"/>
  <c r="H9" i="1" s="1"/>
  <c r="M30" i="1"/>
  <c r="H41" i="1" l="1"/>
  <c r="H40" i="1" s="1"/>
  <c r="K30" i="1"/>
  <c r="H30" i="1"/>
  <c r="H31" i="1" s="1"/>
  <c r="H34" i="1" s="1"/>
</calcChain>
</file>

<file path=xl/sharedStrings.xml><?xml version="1.0" encoding="utf-8"?>
<sst xmlns="http://schemas.openxmlformats.org/spreadsheetml/2006/main" count="80" uniqueCount="80">
  <si>
    <t xml:space="preserve">   </t>
  </si>
  <si>
    <t>EVALUACIÓN DE PROYECTOS TIC</t>
  </si>
  <si>
    <t>INGRESOS AFECTAN IMPUESTO A UTILIDAD</t>
  </si>
  <si>
    <t>1.1</t>
  </si>
  <si>
    <t>Utilidades anuales</t>
  </si>
  <si>
    <t>1.2</t>
  </si>
  <si>
    <t>1.3</t>
  </si>
  <si>
    <t>1.4</t>
  </si>
  <si>
    <t>EGRESOS AFECTAN IMPUESTO A UTILIDAD</t>
  </si>
  <si>
    <t>2.1</t>
  </si>
  <si>
    <t>Anteriores a la Puesta en Marcha</t>
  </si>
  <si>
    <t>2.1.1</t>
  </si>
  <si>
    <t>Gastos Proyecto anterior</t>
  </si>
  <si>
    <t>2.1.2</t>
  </si>
  <si>
    <t>Compra servidores IA (x2)</t>
  </si>
  <si>
    <t>2.1.3</t>
  </si>
  <si>
    <t>Consultaria IA</t>
  </si>
  <si>
    <t>2.1.4</t>
  </si>
  <si>
    <t>2.2</t>
  </si>
  <si>
    <t>Costos de Operación</t>
  </si>
  <si>
    <t>2.2.1</t>
  </si>
  <si>
    <t>Equipo de desarollo de IA (x1)</t>
  </si>
  <si>
    <t>2.2.2</t>
  </si>
  <si>
    <t>Mantenimiento servidores</t>
  </si>
  <si>
    <t>Luz</t>
  </si>
  <si>
    <t>Internet</t>
  </si>
  <si>
    <t>2.2.3</t>
  </si>
  <si>
    <t>Equipo de desarollo anterior (x4)</t>
  </si>
  <si>
    <t>2.2.4</t>
  </si>
  <si>
    <t>IVA</t>
  </si>
  <si>
    <t>2.2.5</t>
  </si>
  <si>
    <t>Intereses  del  Crédito</t>
  </si>
  <si>
    <t>DESARROLLO DEL CRÉDITO PARA EL PROYECTO</t>
  </si>
  <si>
    <t>GASTOS NO DESEMBOLSABLES</t>
  </si>
  <si>
    <t>SALDO</t>
  </si>
  <si>
    <t>Periodos de Pago</t>
  </si>
  <si>
    <t>Tasa de int. Período</t>
  </si>
  <si>
    <t>Cuota</t>
  </si>
  <si>
    <t>3.1</t>
  </si>
  <si>
    <t>3.2</t>
  </si>
  <si>
    <t>UTILIDAD DEL PERÍODO ANTES DE IMPUESTO</t>
  </si>
  <si>
    <t>4b</t>
  </si>
  <si>
    <t>PERDIDA ACUMULADA ANTES DE IMPUESTO</t>
  </si>
  <si>
    <t>Impuesto a las Utilidades  27%</t>
  </si>
  <si>
    <t>INTERESES</t>
  </si>
  <si>
    <t>AMORTIZACIÓN</t>
  </si>
  <si>
    <t>CUOTA</t>
  </si>
  <si>
    <t>5c</t>
  </si>
  <si>
    <t>AJUSTE POR GASTOS NO DESEMBOLSABLES</t>
  </si>
  <si>
    <t>UTILIDAD DESPUÉS DE IMPUESTOS</t>
  </si>
  <si>
    <t>INGRESOS NO AFECTAN IMPUESTO UTILID.</t>
  </si>
  <si>
    <t>7.1</t>
  </si>
  <si>
    <t>Capital del Crédito</t>
  </si>
  <si>
    <t>EGRESOS NO AFECTAN A IMPUESTO UTILID.</t>
  </si>
  <si>
    <t>8.2</t>
  </si>
  <si>
    <t>Amortizaciones del Crédito</t>
  </si>
  <si>
    <t>8.3</t>
  </si>
  <si>
    <t>Equipamiento computacional</t>
  </si>
  <si>
    <t>8.4</t>
  </si>
  <si>
    <t>Construcción</t>
  </si>
  <si>
    <t>Automoviles recividos</t>
  </si>
  <si>
    <t>FLUJO DE CAJA</t>
  </si>
  <si>
    <t xml:space="preserve">  =TIR(C44:H44)</t>
  </si>
  <si>
    <t>TIR</t>
  </si>
  <si>
    <t xml:space="preserve">  =VNA(E47;D44:H44)-C44</t>
  </si>
  <si>
    <t>VAN</t>
  </si>
  <si>
    <t>Tasa de descuento</t>
  </si>
  <si>
    <t xml:space="preserve">AÑOS  (períodos) </t>
  </si>
  <si>
    <t>TODOS LOS INGRESOS IMPUESTOS A UTILIDAD, ESTOS PUEDEN SER VENTAS DE ACTIVOS, ARRIENDOS DE EQUIPOS, SOPORTE, DISEÑOS, INTERESES COBRADOS, ETC</t>
  </si>
  <si>
    <t>CORRESPONDEN A LA DEPRECIACIÓN, LA CUAL SE VA ACUMULANDO Y SUMANDO A MEDIDA QUE SE DEPRECIA DEPENDIENDO DE QUE AÑO SE COMPRA UN ACTIVO.</t>
  </si>
  <si>
    <t>INGRESOS +EGRESOS +GASTOS</t>
  </si>
  <si>
    <t>PERIDA ACUMULADA - UTILIDAD PROX PERIODO</t>
  </si>
  <si>
    <t>CAPITAL SI EXISTE ALGUN CREDITO</t>
  </si>
  <si>
    <t>CORRESPONDEN A INVERISONES EN MAQUINARIAS, INMUEBLES, LA COLUMNA DE AMORTIZACIÓN DEL CREDITO.</t>
  </si>
  <si>
    <t>CORRESPONDEN A LOS COSTOS DE RECURSOS HUMANOS, ARRIENDOS, COSTOS POR INSUMOS, INTERESES DEL CREDITO EN CASO DE EXISTIR UN CREDITO, COMISIONES, ETC. UN SEGURO POR ALGO FUTURO ES UN COSTO.</t>
  </si>
  <si>
    <t>COMPENSACIÓN DE LOS GASTOS NO DESEMBOLSABLES</t>
  </si>
  <si>
    <t xml:space="preserve">SI HAY IMPUESTO SE RESTA EL IMPUESTO Y SE SUMA EL AJUSTE </t>
  </si>
  <si>
    <t>PERDIDA ACUMULADA * % DE IMPUESTO, solo cuando es positiva la perdida, IMPUESTO ES -</t>
  </si>
  <si>
    <t>EGRESOS QUE AFECTAN IMPUESTO A UTILIDAD, PRIMERA INSTANCIA SE TIENEN AQUELLOS QUE SON ANTERIORES A LA PUESTA EN MARCHA DEL PROYECTO (COMO CAPACITACIONES, CONSULTORIAS,ETC) / COSTOS DE OPERACIÓN Y LOS PUESTOS EN MARCHA JUNTOS</t>
  </si>
  <si>
    <t>6 + 7 + 8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</si>
</sst>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164" formatCode="#,##0_ ;[Red]\-#,##0\ "/>
    <numFmt numFmtId="165" formatCode="d\.m\.yyyy"/>
    <numFmt numFmtId="166" formatCode="0.000%"/>
    <numFmt numFmtId="167" formatCode="#,##0.00_ ;[Red]\-#,##0.00\ "/>
  </numFmts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trike/>
      <sz val="12"/>
      <color theme="1"/>
      <name val="Calibri"/>
      <family val="2"/>
    </font>
    <font>
      <sz val="11"/>
      <color rgb="FF1F1F1F"/>
      <name val="Arial"/>
      <family val="2"/>
    </font>
    <font>
      <b/>
      <sz val="12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C5E0B3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6" fontId="3" fillId="0" borderId="0" xfId="0" applyNumberFormat="1" applyFont="1"/>
    <xf numFmtId="164" fontId="8" fillId="3" borderId="2" xfId="0" applyNumberFormat="1" applyFont="1" applyFill="1" applyBorder="1"/>
    <xf numFmtId="164" fontId="8" fillId="0" borderId="2" xfId="0" applyNumberFormat="1" applyFont="1" applyBorder="1"/>
    <xf numFmtId="0" fontId="8" fillId="0" borderId="2" xfId="0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8" fontId="8" fillId="2" borderId="6" xfId="0" applyNumberFormat="1" applyFont="1" applyFill="1" applyBorder="1"/>
    <xf numFmtId="0" fontId="8" fillId="2" borderId="7" xfId="0" applyFont="1" applyFill="1" applyBorder="1" applyAlignment="1">
      <alignment horizontal="center"/>
    </xf>
    <xf numFmtId="9" fontId="8" fillId="2" borderId="7" xfId="0" applyNumberFormat="1" applyFont="1" applyFill="1" applyBorder="1" applyAlignment="1">
      <alignment horizontal="center"/>
    </xf>
    <xf numFmtId="8" fontId="8" fillId="2" borderId="8" xfId="0" applyNumberFormat="1" applyFont="1" applyFill="1" applyBorder="1"/>
    <xf numFmtId="8" fontId="3" fillId="0" borderId="9" xfId="0" applyNumberFormat="1" applyFont="1" applyBorder="1"/>
    <xf numFmtId="8" fontId="3" fillId="0" borderId="10" xfId="0" applyNumberFormat="1" applyFont="1" applyBorder="1"/>
    <xf numFmtId="8" fontId="3" fillId="0" borderId="11" xfId="0" applyNumberFormat="1" applyFont="1" applyBorder="1"/>
    <xf numFmtId="0" fontId="10" fillId="0" borderId="2" xfId="0" applyFont="1" applyBorder="1"/>
    <xf numFmtId="8" fontId="3" fillId="0" borderId="12" xfId="0" applyNumberFormat="1" applyFont="1" applyBorder="1"/>
    <xf numFmtId="8" fontId="3" fillId="0" borderId="2" xfId="0" applyNumberFormat="1" applyFont="1" applyBorder="1"/>
    <xf numFmtId="8" fontId="3" fillId="0" borderId="13" xfId="0" applyNumberFormat="1" applyFont="1" applyBorder="1"/>
    <xf numFmtId="0" fontId="8" fillId="2" borderId="14" xfId="0" applyFont="1" applyFill="1" applyBorder="1"/>
    <xf numFmtId="164" fontId="8" fillId="2" borderId="14" xfId="0" applyNumberFormat="1" applyFont="1" applyFill="1" applyBorder="1"/>
    <xf numFmtId="8" fontId="3" fillId="0" borderId="6" xfId="0" applyNumberFormat="1" applyFont="1" applyBorder="1"/>
    <xf numFmtId="0" fontId="6" fillId="0" borderId="0" xfId="0" applyFont="1" applyAlignment="1">
      <alignment horizontal="center"/>
    </xf>
    <xf numFmtId="0" fontId="8" fillId="4" borderId="2" xfId="0" applyFont="1" applyFill="1" applyBorder="1"/>
    <xf numFmtId="164" fontId="8" fillId="4" borderId="2" xfId="0" applyNumberFormat="1" applyFont="1" applyFill="1" applyBorder="1"/>
    <xf numFmtId="0" fontId="8" fillId="0" borderId="2" xfId="0" applyFont="1" applyBorder="1"/>
    <xf numFmtId="3" fontId="8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0" fontId="8" fillId="5" borderId="3" xfId="0" applyFont="1" applyFill="1" applyBorder="1"/>
    <xf numFmtId="166" fontId="5" fillId="5" borderId="4" xfId="0" applyNumberFormat="1" applyFont="1" applyFill="1" applyBorder="1"/>
    <xf numFmtId="0" fontId="4" fillId="5" borderId="4" xfId="0" applyFont="1" applyFill="1" applyBorder="1"/>
    <xf numFmtId="0" fontId="5" fillId="5" borderId="4" xfId="0" applyFont="1" applyFill="1" applyBorder="1"/>
    <xf numFmtId="0" fontId="3" fillId="5" borderId="5" xfId="0" applyFont="1" applyFill="1" applyBorder="1"/>
    <xf numFmtId="0" fontId="8" fillId="5" borderId="16" xfId="0" applyFont="1" applyFill="1" applyBorder="1"/>
    <xf numFmtId="164" fontId="5" fillId="5" borderId="1" xfId="0" applyNumberFormat="1" applyFont="1" applyFill="1" applyBorder="1"/>
    <xf numFmtId="0" fontId="4" fillId="5" borderId="1" xfId="0" applyFont="1" applyFill="1" applyBorder="1"/>
    <xf numFmtId="0" fontId="5" fillId="5" borderId="1" xfId="0" applyFont="1" applyFill="1" applyBorder="1"/>
    <xf numFmtId="0" fontId="3" fillId="5" borderId="17" xfId="0" applyFont="1" applyFill="1" applyBorder="1"/>
    <xf numFmtId="0" fontId="8" fillId="5" borderId="18" xfId="0" applyFont="1" applyFill="1" applyBorder="1"/>
    <xf numFmtId="167" fontId="5" fillId="6" borderId="19" xfId="0" applyNumberFormat="1" applyFont="1" applyFill="1" applyBorder="1"/>
    <xf numFmtId="0" fontId="4" fillId="5" borderId="19" xfId="0" applyFont="1" applyFill="1" applyBorder="1"/>
    <xf numFmtId="9" fontId="5" fillId="5" borderId="19" xfId="0" applyNumberFormat="1" applyFont="1" applyFill="1" applyBorder="1" applyAlignment="1">
      <alignment horizontal="left"/>
    </xf>
    <xf numFmtId="0" fontId="5" fillId="5" borderId="19" xfId="0" applyFont="1" applyFill="1" applyBorder="1"/>
    <xf numFmtId="0" fontId="3" fillId="5" borderId="20" xfId="0" applyFont="1" applyFill="1" applyBorder="1"/>
    <xf numFmtId="4" fontId="11" fillId="7" borderId="0" xfId="0" applyNumberFormat="1" applyFont="1" applyFill="1"/>
    <xf numFmtId="0" fontId="8" fillId="8" borderId="1" xfId="0" applyFont="1" applyFill="1" applyBorder="1"/>
    <xf numFmtId="164" fontId="8" fillId="2" borderId="15" xfId="0" applyNumberFormat="1" applyFont="1" applyFill="1" applyBorder="1"/>
    <xf numFmtId="0" fontId="5" fillId="0" borderId="21" xfId="0" applyFont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1" borderId="21" xfId="0" applyFont="1" applyFill="1" applyBorder="1"/>
    <xf numFmtId="0" fontId="8" fillId="0" borderId="21" xfId="0" applyFont="1" applyBorder="1" applyAlignment="1">
      <alignment horizontal="right"/>
    </xf>
    <xf numFmtId="0" fontId="8" fillId="2" borderId="23" xfId="0" applyFont="1" applyFill="1" applyBorder="1"/>
    <xf numFmtId="0" fontId="8" fillId="0" borderId="15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164" fontId="8" fillId="2" borderId="24" xfId="0" applyNumberFormat="1" applyFont="1" applyFill="1" applyBorder="1"/>
    <xf numFmtId="164" fontId="8" fillId="0" borderId="25" xfId="0" applyNumberFormat="1" applyFont="1" applyBorder="1"/>
    <xf numFmtId="164" fontId="8" fillId="2" borderId="25" xfId="0" applyNumberFormat="1" applyFont="1" applyFill="1" applyBorder="1"/>
    <xf numFmtId="164" fontId="8" fillId="12" borderId="2" xfId="0" applyNumberFormat="1" applyFont="1" applyFill="1" applyBorder="1"/>
    <xf numFmtId="164" fontId="8" fillId="12" borderId="22" xfId="0" applyNumberFormat="1" applyFont="1" applyFill="1" applyBorder="1"/>
    <xf numFmtId="164" fontId="8" fillId="2" borderId="26" xfId="0" applyNumberFormat="1" applyFont="1" applyFill="1" applyBorder="1"/>
    <xf numFmtId="0" fontId="2" fillId="0" borderId="21" xfId="0" applyFont="1" applyBorder="1"/>
    <xf numFmtId="0" fontId="8" fillId="4" borderId="27" xfId="0" applyFont="1" applyFill="1" applyBorder="1"/>
    <xf numFmtId="164" fontId="8" fillId="4" borderId="28" xfId="0" applyNumberFormat="1" applyFont="1" applyFill="1" applyBorder="1"/>
    <xf numFmtId="0" fontId="8" fillId="4" borderId="15" xfId="0" applyFont="1" applyFill="1" applyBorder="1"/>
    <xf numFmtId="164" fontId="8" fillId="4" borderId="15" xfId="0" applyNumberFormat="1" applyFont="1" applyFill="1" applyBorder="1"/>
    <xf numFmtId="164" fontId="8" fillId="0" borderId="21" xfId="0" applyNumberFormat="1" applyFont="1" applyBorder="1"/>
    <xf numFmtId="164" fontId="8" fillId="4" borderId="29" xfId="0" applyNumberFormat="1" applyFont="1" applyFill="1" applyBorder="1"/>
    <xf numFmtId="0" fontId="2" fillId="0" borderId="30" xfId="0" applyFont="1" applyBorder="1"/>
    <xf numFmtId="0" fontId="7" fillId="0" borderId="1" xfId="0" applyFont="1" applyBorder="1"/>
    <xf numFmtId="164" fontId="8" fillId="4" borderId="24" xfId="0" applyNumberFormat="1" applyFont="1" applyFill="1" applyBorder="1"/>
    <xf numFmtId="9" fontId="5" fillId="5" borderId="4" xfId="0" applyNumberFormat="1" applyFont="1" applyFill="1" applyBorder="1"/>
    <xf numFmtId="164" fontId="5" fillId="2" borderId="25" xfId="0" applyNumberFormat="1" applyFont="1" applyFill="1" applyBorder="1"/>
    <xf numFmtId="3" fontId="8" fillId="0" borderId="25" xfId="0" applyNumberFormat="1" applyFont="1" applyBorder="1"/>
    <xf numFmtId="8" fontId="3" fillId="0" borderId="14" xfId="0" applyNumberFormat="1" applyFont="1" applyBorder="1"/>
    <xf numFmtId="8" fontId="3" fillId="0" borderId="32" xfId="0" applyNumberFormat="1" applyFont="1" applyBorder="1"/>
    <xf numFmtId="0" fontId="2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/>
    </xf>
    <xf numFmtId="0" fontId="0" fillId="0" borderId="21" xfId="0" applyBorder="1" applyAlignment="1">
      <alignment horizontal="left" vertical="top" wrapText="1"/>
    </xf>
    <xf numFmtId="0" fontId="8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left" vertical="top" wrapText="1"/>
    </xf>
    <xf numFmtId="0" fontId="1" fillId="0" borderId="21" xfId="0" applyFont="1" applyBorder="1"/>
    <xf numFmtId="164" fontId="8" fillId="4" borderId="25" xfId="0" applyNumberFormat="1" applyFont="1" applyFill="1" applyBorder="1"/>
    <xf numFmtId="0" fontId="8" fillId="13" borderId="2" xfId="0" applyFont="1" applyFill="1" applyBorder="1"/>
    <xf numFmtId="3" fontId="12" fillId="0" borderId="10" xfId="0" applyNumberFormat="1" applyFont="1" applyBorder="1"/>
    <xf numFmtId="3" fontId="12" fillId="0" borderId="2" xfId="0" applyNumberFormat="1" applyFont="1" applyBorder="1"/>
    <xf numFmtId="3" fontId="12" fillId="0" borderId="3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199633</xdr:colOff>
      <xdr:row>2</xdr:row>
      <xdr:rowOff>13485</xdr:rowOff>
    </xdr:from>
    <xdr:ext cx="3829050" cy="3438525"/>
    <xdr:pic>
      <xdr:nvPicPr>
        <xdr:cNvPr id="28" name="image1.png" title="Ima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78275" y="389781"/>
          <a:ext cx="3829050" cy="3438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zoomScale="75" workbookViewId="0">
      <selection activeCell="I41" sqref="I41:I44"/>
    </sheetView>
  </sheetViews>
  <sheetFormatPr baseColWidth="10" defaultColWidth="11.1640625" defaultRowHeight="15" customHeight="1" x14ac:dyDescent="0.2"/>
  <cols>
    <col min="1" max="1" width="6" customWidth="1"/>
    <col min="2" max="2" width="41.5" customWidth="1"/>
    <col min="3" max="7" width="14.33203125" customWidth="1"/>
    <col min="8" max="8" width="14" customWidth="1"/>
    <col min="9" max="9" width="54.1640625" customWidth="1"/>
    <col min="10" max="10" width="27.6640625" customWidth="1"/>
    <col min="11" max="11" width="15.5" customWidth="1"/>
    <col min="12" max="13" width="18.5" customWidth="1"/>
    <col min="14" max="14" width="15.5" customWidth="1"/>
    <col min="15" max="26" width="10.5" customWidth="1"/>
  </cols>
  <sheetData>
    <row r="1" spans="1:14" ht="15.75" customHeight="1" x14ac:dyDescent="0.25">
      <c r="A1" s="1" t="s">
        <v>0</v>
      </c>
      <c r="B1" s="65" t="s">
        <v>1</v>
      </c>
      <c r="C1" s="3"/>
      <c r="D1" s="4"/>
      <c r="E1" s="5"/>
      <c r="F1" s="2"/>
      <c r="G1" s="2"/>
      <c r="I1" s="6"/>
    </row>
    <row r="2" spans="1:14" ht="15.75" customHeight="1" x14ac:dyDescent="0.25">
      <c r="A2" s="1"/>
      <c r="B2" s="7"/>
      <c r="E2" s="8"/>
      <c r="F2" s="60"/>
      <c r="G2" s="60"/>
      <c r="H2" s="60"/>
      <c r="I2" s="60"/>
    </row>
    <row r="3" spans="1:14" ht="15.75" customHeight="1" x14ac:dyDescent="0.2">
      <c r="A3" s="1"/>
      <c r="B3" s="66" t="s">
        <v>67</v>
      </c>
      <c r="C3" s="63">
        <v>0</v>
      </c>
      <c r="D3" s="64">
        <v>1</v>
      </c>
      <c r="E3" s="64">
        <v>2</v>
      </c>
      <c r="F3" s="64">
        <v>3</v>
      </c>
      <c r="G3" s="64">
        <v>4</v>
      </c>
      <c r="H3" s="64">
        <v>5</v>
      </c>
    </row>
    <row r="4" spans="1:14" ht="16" x14ac:dyDescent="0.2">
      <c r="A4" s="1">
        <v>1</v>
      </c>
      <c r="B4" s="67" t="s">
        <v>2</v>
      </c>
      <c r="C4" s="61">
        <f t="shared" ref="C4:H4" si="0">C5+C6+C7+C8</f>
        <v>0</v>
      </c>
      <c r="D4" s="61">
        <f t="shared" si="0"/>
        <v>50000000</v>
      </c>
      <c r="E4" s="61">
        <f t="shared" si="0"/>
        <v>52500000</v>
      </c>
      <c r="F4" s="61">
        <f t="shared" si="0"/>
        <v>55125000</v>
      </c>
      <c r="G4" s="61">
        <f t="shared" si="0"/>
        <v>57881250</v>
      </c>
      <c r="H4" s="72">
        <f t="shared" si="0"/>
        <v>60775312.5</v>
      </c>
      <c r="I4" s="93" t="s">
        <v>68</v>
      </c>
      <c r="L4" s="11"/>
      <c r="N4" s="11"/>
    </row>
    <row r="5" spans="1:14" ht="16" x14ac:dyDescent="0.2">
      <c r="A5" s="1" t="s">
        <v>3</v>
      </c>
      <c r="B5" s="69" t="s">
        <v>4</v>
      </c>
      <c r="C5" s="76"/>
      <c r="D5" s="13">
        <f>50000000</f>
        <v>50000000</v>
      </c>
      <c r="E5" s="13">
        <f t="shared" ref="E5:H5" si="1">D5*1.05</f>
        <v>52500000</v>
      </c>
      <c r="F5" s="13">
        <f t="shared" si="1"/>
        <v>55125000</v>
      </c>
      <c r="G5" s="13">
        <f t="shared" si="1"/>
        <v>57881250</v>
      </c>
      <c r="H5" s="73">
        <f t="shared" si="1"/>
        <v>60775312.5</v>
      </c>
      <c r="I5" s="95"/>
      <c r="L5" s="11"/>
      <c r="N5" s="11"/>
    </row>
    <row r="6" spans="1:14" ht="16" x14ac:dyDescent="0.2">
      <c r="A6" s="1" t="s">
        <v>5</v>
      </c>
      <c r="B6" s="68"/>
      <c r="C6" s="75"/>
      <c r="D6" s="13"/>
      <c r="E6" s="13"/>
      <c r="F6" s="13"/>
      <c r="G6" s="13"/>
      <c r="H6" s="73"/>
      <c r="I6" s="95"/>
      <c r="L6" s="11"/>
      <c r="N6" s="11"/>
    </row>
    <row r="7" spans="1:14" ht="16" x14ac:dyDescent="0.2">
      <c r="A7" s="1" t="s">
        <v>6</v>
      </c>
      <c r="B7" s="14"/>
      <c r="C7" s="75"/>
      <c r="D7" s="13"/>
      <c r="E7" s="13"/>
      <c r="F7" s="13"/>
      <c r="G7" s="13"/>
      <c r="H7" s="73"/>
      <c r="I7" s="95"/>
      <c r="L7" s="11"/>
      <c r="N7" s="11"/>
    </row>
    <row r="8" spans="1:14" ht="16" x14ac:dyDescent="0.2">
      <c r="A8" s="1" t="s">
        <v>7</v>
      </c>
      <c r="B8" s="14"/>
      <c r="C8" s="75"/>
      <c r="D8" s="13"/>
      <c r="E8" s="13"/>
      <c r="F8" s="13"/>
      <c r="G8" s="13"/>
      <c r="H8" s="73"/>
      <c r="I8" s="95"/>
      <c r="L8" s="11"/>
      <c r="N8" s="11"/>
    </row>
    <row r="9" spans="1:14" ht="15.75" customHeight="1" x14ac:dyDescent="0.2">
      <c r="A9" s="1">
        <v>2</v>
      </c>
      <c r="B9" s="9" t="s">
        <v>8</v>
      </c>
      <c r="C9" s="10">
        <f t="shared" ref="C9:H9" si="2">C10+C16</f>
        <v>-25000000</v>
      </c>
      <c r="D9" s="10">
        <f>D10+D16</f>
        <v>-40830000</v>
      </c>
      <c r="E9" s="10">
        <f>E10+E16</f>
        <v>-40825550.533426151</v>
      </c>
      <c r="F9" s="10">
        <f t="shared" si="2"/>
        <v>-40820433.646866232</v>
      </c>
      <c r="G9" s="10">
        <f t="shared" si="2"/>
        <v>-40814549.227322318</v>
      </c>
      <c r="H9" s="10">
        <f t="shared" si="2"/>
        <v>-40807782.144846819</v>
      </c>
    </row>
    <row r="10" spans="1:14" ht="15.75" customHeight="1" x14ac:dyDescent="0.2">
      <c r="A10" s="1" t="s">
        <v>9</v>
      </c>
      <c r="B10" s="9" t="s">
        <v>10</v>
      </c>
      <c r="C10" s="10">
        <f t="shared" ref="C10:H10" si="3">C11+C12+C13+C14+C15</f>
        <v>-25000000</v>
      </c>
      <c r="D10" s="10">
        <f t="shared" si="3"/>
        <v>0</v>
      </c>
      <c r="E10" s="10">
        <f t="shared" si="3"/>
        <v>0</v>
      </c>
      <c r="F10" s="10">
        <f t="shared" si="3"/>
        <v>0</v>
      </c>
      <c r="G10" s="10">
        <f t="shared" si="3"/>
        <v>0</v>
      </c>
      <c r="H10" s="74">
        <f t="shared" si="3"/>
        <v>0</v>
      </c>
      <c r="I10" s="97" t="s">
        <v>78</v>
      </c>
      <c r="N10" s="11"/>
    </row>
    <row r="11" spans="1:14" ht="15.75" customHeight="1" x14ac:dyDescent="0.2">
      <c r="A11" s="1" t="s">
        <v>11</v>
      </c>
      <c r="B11" s="14" t="s">
        <v>12</v>
      </c>
      <c r="C11" s="13">
        <f>-10000000/2</f>
        <v>-5000000</v>
      </c>
      <c r="D11" s="13"/>
      <c r="E11" s="13"/>
      <c r="F11" s="13"/>
      <c r="G11" s="13"/>
      <c r="H11" s="73"/>
      <c r="I11" s="93"/>
    </row>
    <row r="12" spans="1:14" ht="15.75" customHeight="1" x14ac:dyDescent="0.2">
      <c r="A12" s="1" t="s">
        <v>13</v>
      </c>
      <c r="B12" s="14" t="s">
        <v>14</v>
      </c>
      <c r="C12" s="13">
        <f>-6000000*2</f>
        <v>-12000000</v>
      </c>
      <c r="D12" s="13"/>
      <c r="E12" s="13"/>
      <c r="F12" s="13"/>
      <c r="G12" s="13"/>
      <c r="H12" s="73"/>
      <c r="I12" s="93"/>
    </row>
    <row r="13" spans="1:14" ht="15.75" customHeight="1" x14ac:dyDescent="0.2">
      <c r="A13" s="1" t="s">
        <v>15</v>
      </c>
      <c r="B13" s="14" t="s">
        <v>16</v>
      </c>
      <c r="C13" s="13">
        <v>-8000000</v>
      </c>
      <c r="D13" s="13"/>
      <c r="E13" s="13"/>
      <c r="F13" s="13"/>
      <c r="G13" s="13"/>
      <c r="H13" s="73"/>
      <c r="I13" s="93"/>
    </row>
    <row r="14" spans="1:14" ht="15.75" customHeight="1" x14ac:dyDescent="0.25">
      <c r="A14" s="1" t="s">
        <v>17</v>
      </c>
      <c r="B14" s="14"/>
      <c r="C14" s="13"/>
      <c r="D14" s="13"/>
      <c r="E14" s="13"/>
      <c r="F14" s="13"/>
      <c r="G14" s="13"/>
      <c r="H14" s="73"/>
      <c r="I14" s="93"/>
      <c r="K14" s="70"/>
      <c r="L14" s="71"/>
      <c r="M14" s="71"/>
      <c r="N14" s="71"/>
    </row>
    <row r="15" spans="1:14" ht="22" customHeight="1" x14ac:dyDescent="0.2">
      <c r="A15" s="15"/>
      <c r="B15" s="14"/>
      <c r="C15" s="13"/>
      <c r="D15" s="13"/>
      <c r="E15" s="13"/>
      <c r="F15" s="13"/>
      <c r="G15" s="13"/>
      <c r="H15" s="73"/>
      <c r="I15" s="93"/>
    </row>
    <row r="16" spans="1:14" ht="15.75" customHeight="1" x14ac:dyDescent="0.2">
      <c r="A16" s="1" t="s">
        <v>18</v>
      </c>
      <c r="B16" s="100" t="s">
        <v>19</v>
      </c>
      <c r="C16" s="10">
        <f t="shared" ref="C16:H16" si="4">C17+C18+C21++C22+C23</f>
        <v>0</v>
      </c>
      <c r="D16" s="10">
        <f t="shared" si="4"/>
        <v>-40830000</v>
      </c>
      <c r="E16" s="10">
        <f t="shared" si="4"/>
        <v>-40825550.533426151</v>
      </c>
      <c r="F16" s="10">
        <f t="shared" si="4"/>
        <v>-40820433.646866232</v>
      </c>
      <c r="G16" s="10">
        <f t="shared" si="4"/>
        <v>-40814549.227322318</v>
      </c>
      <c r="H16" s="10">
        <f t="shared" si="4"/>
        <v>-40807782.144846819</v>
      </c>
    </row>
    <row r="17" spans="1:26" ht="15.75" customHeight="1" x14ac:dyDescent="0.2">
      <c r="A17" s="1" t="s">
        <v>20</v>
      </c>
      <c r="B17" s="14" t="s">
        <v>21</v>
      </c>
      <c r="C17" s="13"/>
      <c r="D17" s="13">
        <f t="shared" ref="D17:H17" si="5">-12000000</f>
        <v>-12000000</v>
      </c>
      <c r="E17" s="13">
        <f t="shared" si="5"/>
        <v>-12000000</v>
      </c>
      <c r="F17" s="13">
        <f t="shared" si="5"/>
        <v>-12000000</v>
      </c>
      <c r="G17" s="13">
        <f t="shared" si="5"/>
        <v>-12000000</v>
      </c>
      <c r="H17" s="73">
        <f t="shared" si="5"/>
        <v>-12000000</v>
      </c>
      <c r="I17" s="97" t="s">
        <v>74</v>
      </c>
    </row>
    <row r="18" spans="1:26" ht="15.75" customHeight="1" x14ac:dyDescent="0.2">
      <c r="A18" s="1" t="s">
        <v>22</v>
      </c>
      <c r="B18" s="14" t="s">
        <v>23</v>
      </c>
      <c r="C18" s="13"/>
      <c r="D18" s="13">
        <f t="shared" ref="D18:H18" si="6">-800000</f>
        <v>-800000</v>
      </c>
      <c r="E18" s="13">
        <f t="shared" si="6"/>
        <v>-800000</v>
      </c>
      <c r="F18" s="13">
        <f t="shared" si="6"/>
        <v>-800000</v>
      </c>
      <c r="G18" s="13">
        <f t="shared" si="6"/>
        <v>-800000</v>
      </c>
      <c r="H18" s="73">
        <f t="shared" si="6"/>
        <v>-800000</v>
      </c>
      <c r="I18" s="93"/>
    </row>
    <row r="19" spans="1:26" ht="15.75" customHeight="1" x14ac:dyDescent="0.2">
      <c r="A19" s="1"/>
      <c r="B19" s="14" t="s">
        <v>24</v>
      </c>
      <c r="C19" s="13"/>
      <c r="D19" s="13">
        <v>-200000</v>
      </c>
      <c r="E19" s="13">
        <v>-200000</v>
      </c>
      <c r="F19" s="13">
        <v>-200000</v>
      </c>
      <c r="G19" s="13">
        <v>-200000</v>
      </c>
      <c r="H19" s="73">
        <v>-200000</v>
      </c>
      <c r="I19" s="93"/>
    </row>
    <row r="20" spans="1:26" ht="15.75" customHeight="1" x14ac:dyDescent="0.2">
      <c r="A20" s="1"/>
      <c r="B20" s="14" t="s">
        <v>25</v>
      </c>
      <c r="C20" s="13"/>
      <c r="D20" s="13">
        <v>-350000</v>
      </c>
      <c r="E20" s="13">
        <v>-350000</v>
      </c>
      <c r="F20" s="13">
        <v>-350000</v>
      </c>
      <c r="G20" s="13">
        <v>-350000</v>
      </c>
      <c r="H20" s="73">
        <v>-350000</v>
      </c>
      <c r="I20" s="93"/>
    </row>
    <row r="21" spans="1:26" ht="15.75" customHeight="1" x14ac:dyDescent="0.2">
      <c r="A21" s="1" t="s">
        <v>26</v>
      </c>
      <c r="B21" s="14" t="s">
        <v>27</v>
      </c>
      <c r="C21" s="13"/>
      <c r="D21" s="13">
        <f t="shared" ref="D21:H21" si="7">-7000000*4</f>
        <v>-28000000</v>
      </c>
      <c r="E21" s="13">
        <f t="shared" si="7"/>
        <v>-28000000</v>
      </c>
      <c r="F21" s="13">
        <f t="shared" si="7"/>
        <v>-28000000</v>
      </c>
      <c r="G21" s="13">
        <f t="shared" si="7"/>
        <v>-28000000</v>
      </c>
      <c r="H21" s="73">
        <f t="shared" si="7"/>
        <v>-28000000</v>
      </c>
      <c r="I21" s="93"/>
    </row>
    <row r="22" spans="1:26" ht="15.75" customHeight="1" x14ac:dyDescent="0.2">
      <c r="A22" s="1" t="s">
        <v>28</v>
      </c>
      <c r="B22" s="14" t="s">
        <v>29</v>
      </c>
      <c r="C22" s="13"/>
      <c r="D22" s="13"/>
      <c r="E22" s="13"/>
      <c r="F22" s="13"/>
      <c r="G22" s="13"/>
      <c r="H22" s="73"/>
      <c r="I22" s="93"/>
    </row>
    <row r="23" spans="1:26" ht="15" customHeight="1" thickBot="1" x14ac:dyDescent="0.25">
      <c r="A23" s="1" t="s">
        <v>30</v>
      </c>
      <c r="B23" s="14" t="s">
        <v>31</v>
      </c>
      <c r="C23" s="75"/>
      <c r="D23" s="13">
        <f>-L26</f>
        <v>-30000</v>
      </c>
      <c r="E23" s="13">
        <f>-L27</f>
        <v>-25550.53342615415</v>
      </c>
      <c r="F23" s="13">
        <f>-L28</f>
        <v>-20433.646866231426</v>
      </c>
      <c r="G23" s="13">
        <f>-L29</f>
        <v>-14549.227322320288</v>
      </c>
      <c r="H23" s="73">
        <f>-L30</f>
        <v>-7782.1448468224817</v>
      </c>
      <c r="I23" s="93"/>
      <c r="K23" s="96" t="s">
        <v>32</v>
      </c>
      <c r="L23" s="96"/>
      <c r="M23" s="96"/>
    </row>
    <row r="24" spans="1:26" ht="15.75" customHeight="1" x14ac:dyDescent="0.2">
      <c r="A24" s="1">
        <v>3</v>
      </c>
      <c r="B24" s="9" t="s">
        <v>33</v>
      </c>
      <c r="C24" s="10">
        <f t="shared" ref="C24:H24" si="8">C25+C26+C27+C28</f>
        <v>0</v>
      </c>
      <c r="D24" s="10">
        <f>SUM(D25:D28)</f>
        <v>-16000</v>
      </c>
      <c r="E24" s="10">
        <f>SUM(E25:E28)</f>
        <v>-36000</v>
      </c>
      <c r="F24" s="10">
        <f>F25+F26+F27+F28</f>
        <v>-40000</v>
      </c>
      <c r="G24" s="10">
        <f t="shared" si="8"/>
        <v>-39996</v>
      </c>
      <c r="H24" s="10">
        <f t="shared" si="8"/>
        <v>-35996</v>
      </c>
      <c r="K24" s="16" t="s">
        <v>34</v>
      </c>
      <c r="L24" s="17" t="s">
        <v>35</v>
      </c>
      <c r="M24" s="17" t="s">
        <v>36</v>
      </c>
      <c r="N24" s="18" t="s">
        <v>37</v>
      </c>
    </row>
    <row r="25" spans="1:26" ht="15.75" customHeight="1" thickBot="1" x14ac:dyDescent="0.25">
      <c r="A25" s="1" t="s">
        <v>38</v>
      </c>
      <c r="B25" s="19"/>
      <c r="C25" s="13"/>
      <c r="D25" s="13">
        <v>-4000</v>
      </c>
      <c r="E25" s="13">
        <v>-9000</v>
      </c>
      <c r="F25" s="13">
        <v>-10000</v>
      </c>
      <c r="G25" s="13">
        <v>-9999</v>
      </c>
      <c r="H25" s="73">
        <v>-8999</v>
      </c>
      <c r="I25" s="93" t="s">
        <v>69</v>
      </c>
      <c r="J25" s="7">
        <v>0</v>
      </c>
      <c r="K25" s="20">
        <v>200000</v>
      </c>
      <c r="L25" s="21">
        <v>5</v>
      </c>
      <c r="M25" s="22">
        <v>0.15</v>
      </c>
      <c r="N25" s="23">
        <f>PMT(M25,L25,K25)</f>
        <v>-59663.110492305663</v>
      </c>
    </row>
    <row r="26" spans="1:26" ht="15.75" customHeight="1" x14ac:dyDescent="0.2">
      <c r="A26" s="1" t="s">
        <v>39</v>
      </c>
      <c r="B26" s="14"/>
      <c r="C26" s="13"/>
      <c r="D26" s="13">
        <v>-4000</v>
      </c>
      <c r="E26" s="13">
        <v>-9000</v>
      </c>
      <c r="F26" s="13">
        <v>-10000</v>
      </c>
      <c r="G26" s="13">
        <v>-9999</v>
      </c>
      <c r="H26" s="73">
        <v>-8999</v>
      </c>
      <c r="I26" s="93"/>
      <c r="J26" s="7">
        <v>1</v>
      </c>
      <c r="K26" s="24">
        <f>K25-M26</f>
        <v>170336.88950769434</v>
      </c>
      <c r="L26" s="25">
        <f t="shared" ref="L26:L30" si="9">K25*$M$25</f>
        <v>30000</v>
      </c>
      <c r="M26" s="25">
        <f>N26-L26</f>
        <v>29663.110492305663</v>
      </c>
      <c r="N26" s="26">
        <f>-N25</f>
        <v>59663.110492305663</v>
      </c>
    </row>
    <row r="27" spans="1:26" ht="15.75" customHeight="1" x14ac:dyDescent="0.2">
      <c r="A27" s="1"/>
      <c r="B27" s="27"/>
      <c r="C27" s="13"/>
      <c r="D27" s="13">
        <v>-4000</v>
      </c>
      <c r="E27" s="13">
        <v>-9000</v>
      </c>
      <c r="F27" s="13">
        <v>-10000</v>
      </c>
      <c r="G27" s="13">
        <v>-9999</v>
      </c>
      <c r="H27" s="73">
        <v>-8999</v>
      </c>
      <c r="I27" s="93"/>
      <c r="J27" s="7">
        <v>2</v>
      </c>
      <c r="K27" s="28">
        <f t="shared" ref="K26:K30" si="10">K26-M27</f>
        <v>136224.31244154283</v>
      </c>
      <c r="L27" s="29">
        <f t="shared" si="9"/>
        <v>25550.53342615415</v>
      </c>
      <c r="M27" s="29">
        <f t="shared" ref="M26:M30" si="11">N27-L27</f>
        <v>34112.577066151513</v>
      </c>
      <c r="N27" s="30">
        <f t="shared" ref="N27:N30" si="12">N26</f>
        <v>59663.110492305663</v>
      </c>
    </row>
    <row r="28" spans="1:26" ht="22" customHeight="1" x14ac:dyDescent="0.2">
      <c r="A28" s="1"/>
      <c r="B28" s="27"/>
      <c r="C28" s="13"/>
      <c r="D28" s="13">
        <v>-4000</v>
      </c>
      <c r="E28" s="13">
        <v>-9000</v>
      </c>
      <c r="F28" s="13">
        <v>-10000</v>
      </c>
      <c r="G28" s="13">
        <v>-9999</v>
      </c>
      <c r="H28" s="73">
        <v>-8999</v>
      </c>
      <c r="I28" s="93"/>
      <c r="J28" s="7">
        <v>3</v>
      </c>
      <c r="K28" s="28">
        <f t="shared" si="10"/>
        <v>96994.848815468591</v>
      </c>
      <c r="L28" s="29">
        <f t="shared" si="9"/>
        <v>20433.646866231426</v>
      </c>
      <c r="M28" s="29">
        <f t="shared" si="11"/>
        <v>39229.463626074241</v>
      </c>
      <c r="N28" s="30">
        <f t="shared" si="12"/>
        <v>59663.110492305663</v>
      </c>
    </row>
    <row r="29" spans="1:26" ht="15.75" customHeight="1" thickBot="1" x14ac:dyDescent="0.25">
      <c r="A29" s="1">
        <v>4</v>
      </c>
      <c r="B29" s="31" t="s">
        <v>40</v>
      </c>
      <c r="C29" s="32">
        <f>C4+C9+C24</f>
        <v>-25000000</v>
      </c>
      <c r="D29" s="32">
        <f>D4+D9+D24</f>
        <v>9154000</v>
      </c>
      <c r="E29" s="32">
        <f t="shared" ref="C29:H29" si="13">E4+E9+E24</f>
        <v>11638449.466573849</v>
      </c>
      <c r="F29" s="32">
        <f>F4+F9+F24</f>
        <v>14264566.353133768</v>
      </c>
      <c r="G29" s="32">
        <f>G4+G9+G24</f>
        <v>17026704.772677682</v>
      </c>
      <c r="H29" s="77">
        <f>H4+H9+H24</f>
        <v>19931534.355153181</v>
      </c>
      <c r="I29" s="78" t="s">
        <v>70</v>
      </c>
      <c r="J29" s="7">
        <v>4</v>
      </c>
      <c r="K29" s="28">
        <f t="shared" si="10"/>
        <v>51880.965645483215</v>
      </c>
      <c r="L29" s="29">
        <f t="shared" si="9"/>
        <v>14549.227322320288</v>
      </c>
      <c r="M29" s="29">
        <f t="shared" si="11"/>
        <v>45113.883169985376</v>
      </c>
      <c r="N29" s="30">
        <f t="shared" si="12"/>
        <v>59663.110492305663</v>
      </c>
    </row>
    <row r="30" spans="1:26" ht="15" customHeight="1" thickBot="1" x14ac:dyDescent="0.25">
      <c r="A30" s="1" t="s">
        <v>41</v>
      </c>
      <c r="B30" s="79" t="s">
        <v>42</v>
      </c>
      <c r="C30" s="80">
        <f>C29</f>
        <v>-25000000</v>
      </c>
      <c r="D30" s="80">
        <f>C30+D29</f>
        <v>-15846000</v>
      </c>
      <c r="E30" s="80">
        <f t="shared" ref="E30" si="14">D30+E29</f>
        <v>-4207550.5334261507</v>
      </c>
      <c r="F30" s="80">
        <f t="shared" ref="F30:H30" si="15">F29</f>
        <v>14264566.353133768</v>
      </c>
      <c r="G30" s="80">
        <f t="shared" si="15"/>
        <v>17026704.772677682</v>
      </c>
      <c r="H30" s="84">
        <f t="shared" si="15"/>
        <v>19931534.355153181</v>
      </c>
      <c r="I30" s="85" t="s">
        <v>71</v>
      </c>
      <c r="J30" s="86">
        <v>5</v>
      </c>
      <c r="K30" s="33">
        <f t="shared" si="10"/>
        <v>0</v>
      </c>
      <c r="L30" s="91">
        <f t="shared" si="9"/>
        <v>7782.1448468224817</v>
      </c>
      <c r="M30" s="91">
        <f t="shared" si="11"/>
        <v>51880.965645483178</v>
      </c>
      <c r="N30" s="92">
        <f t="shared" si="12"/>
        <v>59663.110492305663</v>
      </c>
    </row>
    <row r="31" spans="1:26" ht="20" customHeight="1" x14ac:dyDescent="0.25">
      <c r="A31" s="34">
        <v>5</v>
      </c>
      <c r="B31" s="66" t="s">
        <v>43</v>
      </c>
      <c r="C31" s="83"/>
      <c r="D31" s="83"/>
      <c r="E31" s="83"/>
      <c r="F31" s="83">
        <f>-F30*0.27</f>
        <v>-3851432.9153461177</v>
      </c>
      <c r="G31" s="83">
        <f>-G30*0.27</f>
        <v>-4597210.2886229744</v>
      </c>
      <c r="H31" s="83">
        <f>-H30*0.27</f>
        <v>-5381514.275891359</v>
      </c>
      <c r="I31" s="94" t="s">
        <v>77</v>
      </c>
      <c r="J31" s="94"/>
      <c r="K31" s="5"/>
      <c r="L31" s="62" t="s">
        <v>44</v>
      </c>
      <c r="M31" s="62" t="s">
        <v>45</v>
      </c>
      <c r="N31" s="62" t="s">
        <v>46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" t="s">
        <v>47</v>
      </c>
      <c r="B32" s="81" t="s">
        <v>48</v>
      </c>
      <c r="C32" s="82">
        <f>-C24</f>
        <v>0</v>
      </c>
      <c r="D32" s="82">
        <f t="shared" ref="C32:H32" si="16">-D24</f>
        <v>16000</v>
      </c>
      <c r="E32" s="82">
        <f>-E24</f>
        <v>36000</v>
      </c>
      <c r="F32" s="82">
        <f t="shared" si="16"/>
        <v>40000</v>
      </c>
      <c r="G32" s="82">
        <f t="shared" si="16"/>
        <v>39996</v>
      </c>
      <c r="H32" s="87">
        <f t="shared" si="16"/>
        <v>35996</v>
      </c>
      <c r="I32" s="98" t="s">
        <v>75</v>
      </c>
    </row>
    <row r="33" spans="1:9" ht="20" customHeight="1" x14ac:dyDescent="0.2">
      <c r="A33" s="1"/>
      <c r="B33" s="37"/>
      <c r="C33" s="13"/>
      <c r="D33" s="13"/>
      <c r="E33" s="13"/>
      <c r="F33" s="13"/>
      <c r="G33" s="13"/>
      <c r="H33" s="13"/>
    </row>
    <row r="34" spans="1:9" ht="15.75" customHeight="1" x14ac:dyDescent="0.2">
      <c r="A34" s="1">
        <v>6</v>
      </c>
      <c r="B34" s="35" t="s">
        <v>49</v>
      </c>
      <c r="C34" s="36">
        <f>C29+C32+C31</f>
        <v>-25000000</v>
      </c>
      <c r="D34" s="36">
        <f>D29+D31+D32</f>
        <v>9170000</v>
      </c>
      <c r="E34" s="36">
        <f>E29+E31+E32</f>
        <v>11674449.466573849</v>
      </c>
      <c r="F34" s="36">
        <f>F29+F31+F32</f>
        <v>10453133.43778765</v>
      </c>
      <c r="G34" s="36">
        <f>G29+G31+G32</f>
        <v>12469490.484054707</v>
      </c>
      <c r="H34" s="99">
        <f>H29+H31+H32</f>
        <v>14586016.079261821</v>
      </c>
      <c r="I34" s="98" t="s">
        <v>76</v>
      </c>
    </row>
    <row r="35" spans="1:9" ht="20" customHeight="1" x14ac:dyDescent="0.2">
      <c r="A35" s="1"/>
      <c r="B35" s="37"/>
      <c r="C35" s="13"/>
      <c r="D35" s="13"/>
      <c r="E35" s="13"/>
      <c r="F35" s="13"/>
      <c r="G35" s="13"/>
      <c r="H35" s="13"/>
    </row>
    <row r="36" spans="1:9" ht="15.75" customHeight="1" x14ac:dyDescent="0.2">
      <c r="A36" s="1">
        <v>7</v>
      </c>
      <c r="B36" s="9" t="s">
        <v>50</v>
      </c>
      <c r="C36" s="10">
        <f t="shared" ref="C36:H36" si="17">C37+C38+C39</f>
        <v>200000</v>
      </c>
      <c r="D36" s="10">
        <f t="shared" si="17"/>
        <v>0</v>
      </c>
      <c r="E36" s="10">
        <f t="shared" si="17"/>
        <v>0</v>
      </c>
      <c r="F36" s="10">
        <f t="shared" si="17"/>
        <v>0</v>
      </c>
      <c r="G36" s="10">
        <f t="shared" si="17"/>
        <v>0</v>
      </c>
      <c r="H36" s="10">
        <f t="shared" si="17"/>
        <v>0</v>
      </c>
    </row>
    <row r="37" spans="1:9" ht="15.75" customHeight="1" x14ac:dyDescent="0.2">
      <c r="A37" s="1" t="s">
        <v>51</v>
      </c>
      <c r="B37" s="37" t="s">
        <v>52</v>
      </c>
      <c r="C37" s="13">
        <f>K25</f>
        <v>200000</v>
      </c>
      <c r="D37" s="38"/>
      <c r="E37" s="38"/>
      <c r="F37" s="38"/>
      <c r="G37" s="38"/>
      <c r="H37" s="90"/>
      <c r="I37" s="78" t="s">
        <v>72</v>
      </c>
    </row>
    <row r="38" spans="1:9" ht="20" customHeight="1" x14ac:dyDescent="0.2">
      <c r="A38" s="1"/>
      <c r="B38" s="37"/>
      <c r="C38" s="13"/>
      <c r="D38" s="13"/>
      <c r="E38" s="13"/>
      <c r="F38" s="13"/>
      <c r="G38" s="13"/>
      <c r="H38" s="13"/>
    </row>
    <row r="39" spans="1:9" ht="19" customHeight="1" x14ac:dyDescent="0.2">
      <c r="A39" s="1"/>
      <c r="B39" s="37"/>
      <c r="C39" s="13"/>
      <c r="D39" s="13"/>
      <c r="E39" s="13"/>
      <c r="F39" s="13"/>
      <c r="G39" s="13"/>
      <c r="H39" s="13"/>
    </row>
    <row r="40" spans="1:9" ht="15.75" customHeight="1" thickBot="1" x14ac:dyDescent="0.25">
      <c r="A40" s="1">
        <v>8</v>
      </c>
      <c r="B40" s="9" t="s">
        <v>53</v>
      </c>
      <c r="C40" s="10">
        <f t="shared" ref="C40:H40" si="18">C41+C42+C43+C44</f>
        <v>0</v>
      </c>
      <c r="D40" s="10">
        <f t="shared" si="18"/>
        <v>-29663.110492305663</v>
      </c>
      <c r="E40" s="10">
        <f t="shared" si="18"/>
        <v>-34112.577066151513</v>
      </c>
      <c r="F40" s="10">
        <f t="shared" si="18"/>
        <v>-39229.463626074241</v>
      </c>
      <c r="G40" s="10">
        <f t="shared" si="18"/>
        <v>-45113.883169985376</v>
      </c>
      <c r="H40" s="10">
        <f t="shared" si="18"/>
        <v>-51880.965645483178</v>
      </c>
    </row>
    <row r="41" spans="1:9" ht="15.75" customHeight="1" thickBot="1" x14ac:dyDescent="0.25">
      <c r="A41" s="1" t="s">
        <v>54</v>
      </c>
      <c r="B41" s="37" t="s">
        <v>55</v>
      </c>
      <c r="C41" s="12"/>
      <c r="D41" s="101">
        <f>-M26</f>
        <v>-29663.110492305663</v>
      </c>
      <c r="E41" s="102">
        <f>-M27</f>
        <v>-34112.577066151513</v>
      </c>
      <c r="F41" s="102">
        <f>-M28</f>
        <v>-39229.463626074241</v>
      </c>
      <c r="G41" s="102">
        <f>-M29</f>
        <v>-45113.883169985376</v>
      </c>
      <c r="H41" s="103">
        <f>-M30</f>
        <v>-51880.965645483178</v>
      </c>
      <c r="I41" s="93" t="s">
        <v>73</v>
      </c>
    </row>
    <row r="42" spans="1:9" ht="15.75" customHeight="1" x14ac:dyDescent="0.2">
      <c r="A42" s="1" t="s">
        <v>56</v>
      </c>
      <c r="B42" s="37" t="s">
        <v>57</v>
      </c>
      <c r="C42" s="13"/>
      <c r="D42" s="13"/>
      <c r="E42" s="13"/>
      <c r="F42" s="13"/>
      <c r="G42" s="13"/>
      <c r="H42" s="73"/>
      <c r="I42" s="95"/>
    </row>
    <row r="43" spans="1:9" ht="16" x14ac:dyDescent="0.2">
      <c r="A43" s="1" t="s">
        <v>58</v>
      </c>
      <c r="B43" s="37" t="s">
        <v>59</v>
      </c>
      <c r="C43" s="13"/>
      <c r="D43" s="13"/>
      <c r="E43" s="13"/>
      <c r="F43" s="13"/>
      <c r="G43" s="13"/>
      <c r="H43" s="73"/>
      <c r="I43" s="95"/>
    </row>
    <row r="44" spans="1:9" ht="16" x14ac:dyDescent="0.2">
      <c r="A44" s="1"/>
      <c r="B44" s="37" t="s">
        <v>60</v>
      </c>
      <c r="C44" s="13"/>
      <c r="D44" s="13"/>
      <c r="E44" s="13"/>
      <c r="F44" s="13"/>
      <c r="G44" s="13"/>
      <c r="H44" s="73"/>
      <c r="I44" s="95"/>
    </row>
    <row r="45" spans="1:9" ht="16" customHeight="1" x14ac:dyDescent="0.2">
      <c r="A45" s="1"/>
      <c r="B45" s="39"/>
      <c r="C45" s="40"/>
      <c r="D45" s="40"/>
      <c r="E45" s="40"/>
      <c r="F45" s="40"/>
      <c r="G45" s="40"/>
      <c r="H45" s="40"/>
    </row>
    <row r="46" spans="1:9" ht="20" customHeight="1" x14ac:dyDescent="0.25">
      <c r="A46" s="1"/>
      <c r="B46" s="41" t="s">
        <v>61</v>
      </c>
      <c r="C46" s="42">
        <f>C34+C36+C40</f>
        <v>-24800000</v>
      </c>
      <c r="D46" s="42">
        <f>D34+D36+D40</f>
        <v>9140336.8895076942</v>
      </c>
      <c r="E46" s="42">
        <f>E34+E36+E40</f>
        <v>11640336.889507698</v>
      </c>
      <c r="F46" s="42">
        <f>F34+F36+F40</f>
        <v>10413903.974161576</v>
      </c>
      <c r="G46" s="42">
        <f>G34+G36+G40</f>
        <v>12424376.600884721</v>
      </c>
      <c r="H46" s="89">
        <f>H34+H36+H40</f>
        <v>14534135.113616338</v>
      </c>
      <c r="I46" s="98" t="s">
        <v>79</v>
      </c>
    </row>
    <row r="47" spans="1:9" ht="21.75" customHeight="1" x14ac:dyDescent="0.25">
      <c r="A47" s="1"/>
      <c r="B47" s="4"/>
      <c r="C47" s="6"/>
      <c r="D47" s="6"/>
      <c r="E47" s="6"/>
      <c r="F47" s="6"/>
      <c r="G47" s="6"/>
      <c r="H47" s="6"/>
    </row>
    <row r="48" spans="1:9" ht="15.75" customHeight="1" x14ac:dyDescent="0.25">
      <c r="A48" s="1"/>
      <c r="B48" s="43" t="s">
        <v>62</v>
      </c>
      <c r="C48" s="44">
        <f>IRR(C46:H46)</f>
        <v>0.34102285584772618</v>
      </c>
      <c r="D48" s="45" t="s">
        <v>63</v>
      </c>
      <c r="E48" s="46"/>
      <c r="F48" s="46"/>
      <c r="G48" s="47"/>
    </row>
    <row r="49" spans="1:8" ht="15.75" customHeight="1" x14ac:dyDescent="0.25">
      <c r="A49" s="1"/>
      <c r="B49" s="48" t="s">
        <v>64</v>
      </c>
      <c r="C49" s="49">
        <f>NPV(E49,D46:H46)+C46</f>
        <v>8759716.3856027871</v>
      </c>
      <c r="D49" s="50" t="s">
        <v>65</v>
      </c>
      <c r="E49" s="88">
        <v>0.2</v>
      </c>
      <c r="F49" s="51" t="s">
        <v>66</v>
      </c>
      <c r="G49" s="52"/>
    </row>
    <row r="50" spans="1:8" ht="15.75" customHeight="1" x14ac:dyDescent="0.25">
      <c r="A50" s="1"/>
      <c r="B50" s="53"/>
      <c r="C50" s="54"/>
      <c r="D50" s="55"/>
      <c r="E50" s="56"/>
      <c r="F50" s="57"/>
      <c r="G50" s="58"/>
    </row>
    <row r="51" spans="1:8" ht="15.75" customHeight="1" x14ac:dyDescent="0.2">
      <c r="A51" s="1"/>
    </row>
    <row r="52" spans="1:8" ht="15.75" customHeight="1" x14ac:dyDescent="0.2">
      <c r="A52" s="1"/>
    </row>
    <row r="53" spans="1:8" ht="15.75" customHeight="1" x14ac:dyDescent="0.2">
      <c r="A53" s="1"/>
    </row>
    <row r="54" spans="1:8" ht="15.75" customHeight="1" x14ac:dyDescent="0.2">
      <c r="A54" s="1"/>
    </row>
    <row r="55" spans="1:8" ht="15.75" customHeight="1" x14ac:dyDescent="0.2">
      <c r="A55" s="1"/>
    </row>
    <row r="56" spans="1:8" ht="15.75" customHeight="1" x14ac:dyDescent="0.2">
      <c r="A56" s="1"/>
    </row>
    <row r="57" spans="1:8" ht="15.75" customHeight="1" x14ac:dyDescent="0.2">
      <c r="A57" s="1"/>
      <c r="C57" s="7"/>
      <c r="D57" s="59"/>
      <c r="E57" s="59"/>
      <c r="F57" s="59"/>
      <c r="G57" s="59"/>
      <c r="H57" s="59"/>
    </row>
    <row r="58" spans="1:8" ht="15.75" customHeight="1" x14ac:dyDescent="0.2">
      <c r="A58" s="1"/>
    </row>
    <row r="59" spans="1:8" ht="15.75" customHeight="1" x14ac:dyDescent="0.2">
      <c r="A59" s="1"/>
    </row>
    <row r="60" spans="1:8" ht="15.75" customHeight="1" x14ac:dyDescent="0.2">
      <c r="A60" s="1"/>
    </row>
    <row r="61" spans="1:8" ht="15.75" customHeight="1" x14ac:dyDescent="0.2">
      <c r="A61" s="1"/>
    </row>
    <row r="62" spans="1:8" ht="15.75" customHeight="1" x14ac:dyDescent="0.2">
      <c r="A62" s="1"/>
    </row>
    <row r="63" spans="1:8" ht="15.75" customHeight="1" x14ac:dyDescent="0.2">
      <c r="A63" s="1"/>
    </row>
    <row r="64" spans="1:8" ht="15.75" customHeight="1" x14ac:dyDescent="0.2">
      <c r="A64" s="1"/>
    </row>
    <row r="65" spans="1:1" ht="15.75" customHeight="1" x14ac:dyDescent="0.2">
      <c r="A65" s="1"/>
    </row>
    <row r="66" spans="1:1" ht="15.75" customHeight="1" x14ac:dyDescent="0.2">
      <c r="A66" s="1"/>
    </row>
    <row r="67" spans="1:1" ht="15.75" customHeight="1" x14ac:dyDescent="0.2">
      <c r="A67" s="1"/>
    </row>
    <row r="68" spans="1:1" ht="15.75" customHeight="1" x14ac:dyDescent="0.2">
      <c r="A68" s="1"/>
    </row>
    <row r="69" spans="1:1" ht="15.75" customHeight="1" x14ac:dyDescent="0.2">
      <c r="A69" s="1"/>
    </row>
    <row r="70" spans="1:1" ht="15.75" customHeight="1" x14ac:dyDescent="0.2">
      <c r="A70" s="1"/>
    </row>
    <row r="71" spans="1:1" ht="15.75" customHeight="1" x14ac:dyDescent="0.2">
      <c r="A71" s="1"/>
    </row>
    <row r="72" spans="1:1" ht="15.75" customHeight="1" x14ac:dyDescent="0.2">
      <c r="A72" s="1"/>
    </row>
    <row r="73" spans="1:1" ht="15.75" customHeight="1" x14ac:dyDescent="0.2">
      <c r="A73" s="1"/>
    </row>
    <row r="74" spans="1:1" ht="15.75" customHeight="1" x14ac:dyDescent="0.2">
      <c r="A74" s="1"/>
    </row>
    <row r="75" spans="1:1" ht="15.75" customHeight="1" x14ac:dyDescent="0.2">
      <c r="A75" s="1"/>
    </row>
    <row r="76" spans="1:1" ht="15.75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" ht="15.75" customHeight="1" x14ac:dyDescent="0.2">
      <c r="A81" s="1"/>
    </row>
    <row r="82" spans="1:1" ht="15.75" customHeight="1" x14ac:dyDescent="0.2">
      <c r="A82" s="1"/>
    </row>
    <row r="83" spans="1:1" ht="15.75" customHeight="1" x14ac:dyDescent="0.2">
      <c r="A83" s="1"/>
    </row>
    <row r="84" spans="1:1" ht="15.75" customHeight="1" x14ac:dyDescent="0.2">
      <c r="A84" s="1"/>
    </row>
    <row r="85" spans="1:1" ht="15.75" customHeight="1" x14ac:dyDescent="0.2">
      <c r="A85" s="1"/>
    </row>
    <row r="86" spans="1:1" ht="15.75" customHeight="1" x14ac:dyDescent="0.2">
      <c r="A86" s="1"/>
    </row>
    <row r="87" spans="1:1" ht="15.75" customHeight="1" x14ac:dyDescent="0.2">
      <c r="A87" s="1"/>
    </row>
    <row r="88" spans="1:1" ht="15.75" customHeight="1" x14ac:dyDescent="0.2">
      <c r="A88" s="1"/>
    </row>
    <row r="89" spans="1:1" ht="15.75" customHeight="1" x14ac:dyDescent="0.2">
      <c r="A89" s="1"/>
    </row>
    <row r="90" spans="1:1" ht="15.75" customHeight="1" x14ac:dyDescent="0.2">
      <c r="A90" s="1"/>
    </row>
    <row r="91" spans="1:1" ht="15.75" customHeight="1" x14ac:dyDescent="0.2">
      <c r="A91" s="1"/>
    </row>
    <row r="92" spans="1:1" ht="15.75" customHeight="1" x14ac:dyDescent="0.2">
      <c r="A92" s="1"/>
    </row>
    <row r="93" spans="1:1" ht="15.75" customHeight="1" x14ac:dyDescent="0.2">
      <c r="A93" s="1"/>
    </row>
    <row r="94" spans="1:1" ht="15.75" customHeight="1" x14ac:dyDescent="0.2">
      <c r="A94" s="1"/>
    </row>
    <row r="95" spans="1:1" ht="15.75" customHeight="1" x14ac:dyDescent="0.2">
      <c r="A95" s="1"/>
    </row>
    <row r="96" spans="1:1" ht="15.75" customHeight="1" x14ac:dyDescent="0.2">
      <c r="A96" s="1"/>
    </row>
    <row r="97" spans="1:1" ht="15.75" customHeight="1" x14ac:dyDescent="0.2">
      <c r="A97" s="1"/>
    </row>
    <row r="98" spans="1:1" ht="15.75" customHeight="1" x14ac:dyDescent="0.2">
      <c r="A98" s="1"/>
    </row>
    <row r="99" spans="1:1" ht="15.75" customHeight="1" x14ac:dyDescent="0.2">
      <c r="A99" s="1"/>
    </row>
    <row r="100" spans="1:1" ht="15.75" customHeight="1" x14ac:dyDescent="0.2">
      <c r="A100" s="1"/>
    </row>
    <row r="101" spans="1:1" ht="15.75" customHeight="1" x14ac:dyDescent="0.2">
      <c r="A101" s="1"/>
    </row>
    <row r="102" spans="1:1" ht="15.75" customHeight="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ht="15.75" customHeight="1" x14ac:dyDescent="0.2">
      <c r="A105" s="1"/>
    </row>
    <row r="106" spans="1:1" ht="15.75" customHeight="1" x14ac:dyDescent="0.2">
      <c r="A106" s="1"/>
    </row>
    <row r="107" spans="1:1" ht="15.75" customHeight="1" x14ac:dyDescent="0.2">
      <c r="A107" s="1"/>
    </row>
    <row r="108" spans="1:1" ht="15.75" customHeight="1" x14ac:dyDescent="0.2">
      <c r="A108" s="1"/>
    </row>
    <row r="109" spans="1:1" ht="15.75" customHeight="1" x14ac:dyDescent="0.2">
      <c r="A109" s="1"/>
    </row>
    <row r="110" spans="1:1" ht="15.75" customHeight="1" x14ac:dyDescent="0.2">
      <c r="A110" s="1"/>
    </row>
    <row r="111" spans="1:1" ht="15.75" customHeight="1" x14ac:dyDescent="0.2">
      <c r="A111" s="1"/>
    </row>
    <row r="112" spans="1:1" ht="15.75" customHeight="1" x14ac:dyDescent="0.2">
      <c r="A112" s="1"/>
    </row>
    <row r="113" spans="1:1" ht="15.75" customHeight="1" x14ac:dyDescent="0.2">
      <c r="A113" s="1"/>
    </row>
    <row r="114" spans="1:1" ht="15.75" customHeight="1" x14ac:dyDescent="0.2">
      <c r="A114" s="1"/>
    </row>
    <row r="115" spans="1:1" ht="15.75" customHeight="1" x14ac:dyDescent="0.2">
      <c r="A115" s="1"/>
    </row>
    <row r="116" spans="1:1" ht="15.75" customHeight="1" x14ac:dyDescent="0.2">
      <c r="A116" s="1"/>
    </row>
    <row r="117" spans="1:1" ht="15.75" customHeight="1" x14ac:dyDescent="0.2">
      <c r="A117" s="1"/>
    </row>
    <row r="118" spans="1:1" ht="15.75" customHeight="1" x14ac:dyDescent="0.2">
      <c r="A118" s="1"/>
    </row>
    <row r="119" spans="1:1" ht="15.75" customHeight="1" x14ac:dyDescent="0.2">
      <c r="A119" s="1"/>
    </row>
    <row r="120" spans="1:1" ht="15.75" customHeight="1" x14ac:dyDescent="0.2">
      <c r="A120" s="1"/>
    </row>
    <row r="121" spans="1:1" ht="15.75" customHeight="1" x14ac:dyDescent="0.2">
      <c r="A121" s="1"/>
    </row>
    <row r="122" spans="1:1" ht="15.75" customHeight="1" x14ac:dyDescent="0.2">
      <c r="A122" s="1"/>
    </row>
    <row r="123" spans="1:1" ht="15.75" customHeight="1" x14ac:dyDescent="0.2">
      <c r="A123" s="1"/>
    </row>
    <row r="124" spans="1:1" ht="15.75" customHeight="1" x14ac:dyDescent="0.2">
      <c r="A124" s="1"/>
    </row>
    <row r="125" spans="1:1" ht="15.75" customHeight="1" x14ac:dyDescent="0.2">
      <c r="A125" s="1"/>
    </row>
    <row r="126" spans="1:1" ht="15.75" customHeight="1" x14ac:dyDescent="0.2">
      <c r="A126" s="1"/>
    </row>
    <row r="127" spans="1:1" ht="15.75" customHeight="1" x14ac:dyDescent="0.2">
      <c r="A127" s="1"/>
    </row>
    <row r="128" spans="1:1" ht="15.75" customHeight="1" x14ac:dyDescent="0.2">
      <c r="A128" s="1"/>
    </row>
    <row r="129" spans="1:1" ht="15.75" customHeight="1" x14ac:dyDescent="0.2">
      <c r="A129" s="1"/>
    </row>
    <row r="130" spans="1:1" ht="15.75" customHeight="1" x14ac:dyDescent="0.2">
      <c r="A130" s="1"/>
    </row>
    <row r="131" spans="1:1" ht="15.75" customHeight="1" x14ac:dyDescent="0.2">
      <c r="A131" s="1"/>
    </row>
    <row r="132" spans="1:1" ht="15.75" customHeight="1" x14ac:dyDescent="0.2">
      <c r="A132" s="1"/>
    </row>
    <row r="133" spans="1:1" ht="15.75" customHeight="1" x14ac:dyDescent="0.2">
      <c r="A133" s="1"/>
    </row>
    <row r="134" spans="1:1" ht="15.75" customHeight="1" x14ac:dyDescent="0.2">
      <c r="A134" s="1"/>
    </row>
    <row r="135" spans="1:1" ht="15.75" customHeight="1" x14ac:dyDescent="0.2">
      <c r="A135" s="1"/>
    </row>
    <row r="136" spans="1:1" ht="15.75" customHeight="1" x14ac:dyDescent="0.2">
      <c r="A136" s="1"/>
    </row>
    <row r="137" spans="1:1" ht="15.75" customHeight="1" x14ac:dyDescent="0.2">
      <c r="A137" s="1"/>
    </row>
    <row r="138" spans="1:1" ht="15.75" customHeight="1" x14ac:dyDescent="0.2">
      <c r="A138" s="1"/>
    </row>
    <row r="139" spans="1:1" ht="15.75" customHeight="1" x14ac:dyDescent="0.2">
      <c r="A139" s="1"/>
    </row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  <row r="960" spans="1:1" ht="15.75" customHeight="1" x14ac:dyDescent="0.2">
      <c r="A960" s="1"/>
    </row>
    <row r="961" spans="1:1" ht="15.75" customHeight="1" x14ac:dyDescent="0.2">
      <c r="A961" s="1"/>
    </row>
    <row r="962" spans="1:1" ht="15.75" customHeight="1" x14ac:dyDescent="0.2">
      <c r="A962" s="1"/>
    </row>
    <row r="963" spans="1:1" ht="15.75" customHeight="1" x14ac:dyDescent="0.2">
      <c r="A963" s="1"/>
    </row>
    <row r="964" spans="1:1" ht="15.75" customHeight="1" x14ac:dyDescent="0.2">
      <c r="A964" s="1"/>
    </row>
    <row r="965" spans="1:1" ht="15.75" customHeight="1" x14ac:dyDescent="0.2">
      <c r="A965" s="1"/>
    </row>
    <row r="966" spans="1:1" ht="15.75" customHeight="1" x14ac:dyDescent="0.2">
      <c r="A966" s="1"/>
    </row>
    <row r="967" spans="1:1" ht="15.75" customHeight="1" x14ac:dyDescent="0.2">
      <c r="A967" s="1"/>
    </row>
    <row r="968" spans="1:1" ht="15.75" customHeight="1" x14ac:dyDescent="0.2">
      <c r="A968" s="1"/>
    </row>
    <row r="969" spans="1:1" ht="15.75" customHeight="1" x14ac:dyDescent="0.2">
      <c r="A969" s="1"/>
    </row>
    <row r="970" spans="1:1" ht="15.75" customHeight="1" x14ac:dyDescent="0.2">
      <c r="A970" s="1"/>
    </row>
    <row r="971" spans="1:1" ht="15.75" customHeight="1" x14ac:dyDescent="0.2">
      <c r="A971" s="1"/>
    </row>
    <row r="972" spans="1:1" ht="15.75" customHeight="1" x14ac:dyDescent="0.2">
      <c r="A972" s="1"/>
    </row>
    <row r="973" spans="1:1" ht="15.75" customHeight="1" x14ac:dyDescent="0.2">
      <c r="A973" s="1"/>
    </row>
    <row r="974" spans="1:1" ht="15.75" customHeight="1" x14ac:dyDescent="0.2">
      <c r="A974" s="1"/>
    </row>
    <row r="975" spans="1:1" ht="15.75" customHeight="1" x14ac:dyDescent="0.2">
      <c r="A975" s="1"/>
    </row>
    <row r="976" spans="1:1" ht="15.75" customHeight="1" x14ac:dyDescent="0.2">
      <c r="A976" s="1"/>
    </row>
    <row r="977" spans="1:1" ht="15.75" customHeight="1" x14ac:dyDescent="0.2">
      <c r="A977" s="1"/>
    </row>
    <row r="978" spans="1:1" ht="15.75" customHeight="1" x14ac:dyDescent="0.2">
      <c r="A978" s="1"/>
    </row>
    <row r="979" spans="1:1" ht="15.75" customHeight="1" x14ac:dyDescent="0.2">
      <c r="A979" s="1"/>
    </row>
    <row r="980" spans="1:1" ht="15.75" customHeight="1" x14ac:dyDescent="0.2">
      <c r="A980" s="1"/>
    </row>
    <row r="981" spans="1:1" ht="15.75" customHeight="1" x14ac:dyDescent="0.2">
      <c r="A981" s="1"/>
    </row>
    <row r="982" spans="1:1" ht="15.75" customHeight="1" x14ac:dyDescent="0.2">
      <c r="A982" s="1"/>
    </row>
    <row r="983" spans="1:1" ht="15.75" customHeight="1" x14ac:dyDescent="0.2">
      <c r="A983" s="1"/>
    </row>
    <row r="984" spans="1:1" ht="15.75" customHeight="1" x14ac:dyDescent="0.2">
      <c r="A984" s="1"/>
    </row>
    <row r="985" spans="1:1" ht="15.75" customHeight="1" x14ac:dyDescent="0.2">
      <c r="A985" s="1"/>
    </row>
    <row r="986" spans="1:1" ht="15.75" customHeight="1" x14ac:dyDescent="0.2">
      <c r="A986" s="1"/>
    </row>
    <row r="987" spans="1:1" ht="15.75" customHeight="1" x14ac:dyDescent="0.2">
      <c r="A987" s="1"/>
    </row>
    <row r="988" spans="1:1" ht="15.75" customHeight="1" x14ac:dyDescent="0.2">
      <c r="A988" s="1"/>
    </row>
    <row r="989" spans="1:1" ht="15.75" customHeight="1" x14ac:dyDescent="0.2">
      <c r="A989" s="1"/>
    </row>
    <row r="990" spans="1:1" ht="15.75" customHeight="1" x14ac:dyDescent="0.2">
      <c r="A990" s="1"/>
    </row>
    <row r="991" spans="1:1" ht="15.75" customHeight="1" x14ac:dyDescent="0.2">
      <c r="A991" s="1"/>
    </row>
    <row r="992" spans="1:1" ht="15.75" customHeight="1" x14ac:dyDescent="0.2">
      <c r="A992" s="1"/>
    </row>
    <row r="993" spans="1:1" ht="15.75" customHeight="1" x14ac:dyDescent="0.2">
      <c r="A993" s="1"/>
    </row>
    <row r="994" spans="1:1" ht="15.75" customHeight="1" x14ac:dyDescent="0.2">
      <c r="A994" s="1"/>
    </row>
    <row r="995" spans="1:1" ht="15.75" customHeight="1" x14ac:dyDescent="0.2">
      <c r="A995" s="1"/>
    </row>
    <row r="996" spans="1:1" ht="15.75" customHeight="1" x14ac:dyDescent="0.2">
      <c r="A996" s="1"/>
    </row>
    <row r="997" spans="1:1" ht="15.75" customHeight="1" x14ac:dyDescent="0.2">
      <c r="A997" s="1"/>
    </row>
    <row r="998" spans="1:1" ht="15.75" customHeight="1" x14ac:dyDescent="0.2">
      <c r="A998" s="1"/>
    </row>
    <row r="999" spans="1:1" ht="15.75" customHeight="1" x14ac:dyDescent="0.2">
      <c r="A999" s="1"/>
    </row>
    <row r="1000" spans="1:1" ht="15.75" customHeight="1" x14ac:dyDescent="0.2">
      <c r="A1000" s="1"/>
    </row>
    <row r="1001" spans="1:1" ht="15.75" customHeight="1" x14ac:dyDescent="0.2">
      <c r="A1001" s="1"/>
    </row>
    <row r="1002" spans="1:1" ht="15.75" customHeight="1" x14ac:dyDescent="0.2">
      <c r="A1002" s="1"/>
    </row>
  </sheetData>
  <mergeCells count="7">
    <mergeCell ref="I25:I28"/>
    <mergeCell ref="I31:J31"/>
    <mergeCell ref="I41:I44"/>
    <mergeCell ref="K23:M23"/>
    <mergeCell ref="I4:I8"/>
    <mergeCell ref="I10:I15"/>
    <mergeCell ref="I17:I2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Elliott</dc:creator>
  <cp:lastModifiedBy>196891471</cp:lastModifiedBy>
  <dcterms:created xsi:type="dcterms:W3CDTF">2019-05-29T06:25:22Z</dcterms:created>
  <dcterms:modified xsi:type="dcterms:W3CDTF">2024-12-16T23:45:55Z</dcterms:modified>
</cp:coreProperties>
</file>